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15" windowHeight="10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<sst xmlns="http://schemas.openxmlformats.org/spreadsheetml/2006/main" count="80" uniqueCount="68">
  <si>
    <t>Измеренная концентрация  С мг/м^3</t>
  </si>
  <si>
    <t>Объём лабортории V м^3</t>
  </si>
  <si>
    <t>Общее кол-во вредности G мг</t>
  </si>
  <si>
    <t>Необходимое кол-во воздуха Vн, м^3</t>
  </si>
  <si>
    <t>C мг/л</t>
  </si>
  <si>
    <t>Длина</t>
  </si>
  <si>
    <t>Ширина</t>
  </si>
  <si>
    <t>Высота</t>
  </si>
  <si>
    <t>Пары</t>
  </si>
  <si>
    <t>Cu</t>
  </si>
  <si>
    <t>ПДК мг/м^3</t>
  </si>
  <si>
    <t>C мг/м^3</t>
  </si>
  <si>
    <t xml:space="preserve">V </t>
  </si>
  <si>
    <t>G=C*V</t>
  </si>
  <si>
    <t>Спр</t>
  </si>
  <si>
    <t xml:space="preserve">Нужно ли проветривание    Да=1 НЕТ=0  </t>
  </si>
  <si>
    <t>Данные</t>
  </si>
  <si>
    <t>Расчёт</t>
  </si>
  <si>
    <t>Лабораторная работа №2</t>
  </si>
  <si>
    <t>Vн =(G/(ПДК-Спр))*(Да или нет)</t>
  </si>
  <si>
    <t>№</t>
  </si>
  <si>
    <t>Масса фильтра</t>
  </si>
  <si>
    <t>Концентрация пыли мг/м^3</t>
  </si>
  <si>
    <t>Производительность аспиратора л/мин</t>
  </si>
  <si>
    <t>Приведённая Сп</t>
  </si>
  <si>
    <t>Коэфф. кратности очистки фоздуха</t>
  </si>
  <si>
    <t>Опытная     С</t>
  </si>
  <si>
    <t>Лабораторная работа №3</t>
  </si>
  <si>
    <t>p кПа</t>
  </si>
  <si>
    <t>Т Кельвина</t>
  </si>
  <si>
    <t>P Па</t>
  </si>
  <si>
    <t>До опыта g1</t>
  </si>
  <si>
    <t>После опыта g2</t>
  </si>
  <si>
    <t>С=(g2-g1)*1000/Vt</t>
  </si>
  <si>
    <t>ПДК</t>
  </si>
  <si>
    <t>Cп=3,5*10^5*(g2-g1)*T/V*t</t>
  </si>
  <si>
    <t>T Цельсия</t>
  </si>
  <si>
    <t>Время отбора мин.t</t>
  </si>
  <si>
    <t>Формулы</t>
  </si>
  <si>
    <t>K=Сп/ПДК</t>
  </si>
  <si>
    <t>Материал (название) образца</t>
  </si>
  <si>
    <t>Интенсивность шума по щкале "F" (дБ)</t>
  </si>
  <si>
    <t>Интенсивность шума (L), Дб на фиксированных частотах</t>
  </si>
  <si>
    <t>металл</t>
  </si>
  <si>
    <t>дерево</t>
  </si>
  <si>
    <t>картон</t>
  </si>
  <si>
    <t>c</t>
  </si>
  <si>
    <t>b</t>
  </si>
  <si>
    <t>Лабораторная работа №6</t>
  </si>
  <si>
    <t xml:space="preserve">Динамический модуль упруугости E н/м^2 </t>
  </si>
  <si>
    <t xml:space="preserve">Допустимое напряжение сжатия  c н/м^2 </t>
  </si>
  <si>
    <t>Ускорение свободного падения g м/с^2</t>
  </si>
  <si>
    <t>Число виброизоляторов n</t>
  </si>
  <si>
    <t>Вес виброустановки p кг</t>
  </si>
  <si>
    <t>Рабочая высота виброизолятора h м</t>
  </si>
  <si>
    <t>Достаточная площадь поперечного сечения виброизолятора S=(pg/nc)^0,5</t>
  </si>
  <si>
    <t>Жесткость виброизоляции установки K=ES/nh</t>
  </si>
  <si>
    <t>Частота собственных колебаний виброустановки f0=(K/4gp)^0,5</t>
  </si>
  <si>
    <t>(f0^2/f^2)-1</t>
  </si>
  <si>
    <t>Условия вибрации парамтры</t>
  </si>
  <si>
    <t>Общий уровень</t>
  </si>
  <si>
    <t>Уровень вибрации (дБ)в октавных полосах Гц.</t>
  </si>
  <si>
    <t>Измеренный уровень вибрации L (дБ)</t>
  </si>
  <si>
    <t>Нормативный уровень вибрации L0 (дБ)</t>
  </si>
  <si>
    <t>-</t>
  </si>
  <si>
    <t>Эффективность виброизоляции pL=L0-L(Дб)</t>
  </si>
  <si>
    <t>Расчетная эффективность виброизоляции pL0 (Дб)</t>
  </si>
  <si>
    <t>Лабораторная работа №5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</si>
</sst>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F16" sqref="F16"/>
    </sheetView>
  </sheetViews>
  <sheetFormatPr defaultColWidth="9.00390625" defaultRowHeight="12.75"/>
  <cols>
    <col min="1" max="1" width="19.625" style="1" customWidth="1"/>
    <col min="2" max="2" width="14.00390625" style="1" customWidth="1"/>
    <col min="3" max="3" width="15.375" style="1" customWidth="1"/>
    <col min="4" max="4" width="16.125" style="1" customWidth="1"/>
  </cols>
  <sheetData>
    <row r="1" spans="1:3" ht="12.75">
      <c r="A1" s="19" t="s">
        <v>18</v>
      </c>
      <c r="B1" s="19"/>
      <c r="C1" s="19"/>
    </row>
    <row r="3" spans="1:4" ht="21" customHeight="1">
      <c r="A3" s="19" t="s">
        <v>16</v>
      </c>
      <c r="B3" s="19"/>
      <c r="C3" s="4"/>
      <c r="D3" s="4"/>
    </row>
    <row r="4" spans="1:2" ht="12.75">
      <c r="A4" s="2" t="s">
        <v>4</v>
      </c>
      <c r="B4" s="2">
        <v>310</v>
      </c>
    </row>
    <row r="5" spans="1:2" ht="12.75">
      <c r="A5" s="2" t="s">
        <v>5</v>
      </c>
      <c r="B5" s="2">
        <v>14</v>
      </c>
    </row>
    <row r="6" spans="1:2" ht="12.75">
      <c r="A6" s="2" t="s">
        <v>6</v>
      </c>
      <c r="B6" s="2">
        <v>10</v>
      </c>
    </row>
    <row r="7" spans="1:2" ht="12.75">
      <c r="A7" s="2" t="s">
        <v>7</v>
      </c>
      <c r="B7" s="2">
        <v>6</v>
      </c>
    </row>
    <row r="8" spans="1:2" ht="12.75">
      <c r="A8" s="2" t="s">
        <v>8</v>
      </c>
      <c r="B8" s="2" t="s">
        <v>9</v>
      </c>
    </row>
    <row r="9" spans="1:2" ht="12.75">
      <c r="A9" s="2" t="s">
        <v>10</v>
      </c>
      <c r="B9" s="2">
        <v>2</v>
      </c>
    </row>
    <row r="10" spans="1:2" ht="12.75">
      <c r="A10" s="2" t="s">
        <v>14</v>
      </c>
      <c r="B10" s="2">
        <v>0.3</v>
      </c>
    </row>
    <row r="11" spans="1:2" ht="12.75">
      <c r="A11" s="3"/>
      <c r="B11" s="3"/>
    </row>
    <row r="12" spans="1:2" ht="19.5" customHeight="1">
      <c r="A12" s="19" t="s">
        <v>17</v>
      </c>
      <c r="B12" s="19"/>
    </row>
    <row r="13" spans="1:2" ht="12.75">
      <c r="A13" s="2"/>
      <c r="B13" s="2"/>
    </row>
    <row r="14" spans="1:2" ht="12.75">
      <c r="A14" s="2" t="s">
        <v>11</v>
      </c>
      <c r="B14" s="2">
        <f>B4/1000</f>
        <v>0.31</v>
      </c>
    </row>
    <row r="15" spans="1:2" ht="12.75">
      <c r="A15" s="2" t="s">
        <v>12</v>
      </c>
      <c r="B15" s="2">
        <f>B5*B6*B7</f>
        <v>840</v>
      </c>
    </row>
    <row r="16" spans="1:3" ht="12.75">
      <c r="A16" s="2" t="s">
        <v>13</v>
      </c>
      <c r="B16" s="2">
        <f>B14*B15</f>
        <v>260.4</v>
      </c>
      <c r="C16" s="3"/>
    </row>
    <row r="17" spans="1:2" ht="38.25">
      <c r="A17" s="2" t="s">
        <v>15</v>
      </c>
      <c r="B17" s="5">
        <f>IF(B14&gt;=B9,1,0)</f>
        <v>0</v>
      </c>
    </row>
    <row r="18" spans="1:2" ht="25.5">
      <c r="A18" s="2" t="s">
        <v>19</v>
      </c>
      <c r="B18" s="2">
        <f>(B16/(B9-B10))*B17</f>
        <v>0</v>
      </c>
    </row>
    <row r="22" spans="1:4" ht="36.75" customHeight="1">
      <c r="A22" s="2" t="s">
        <v>0</v>
      </c>
      <c r="B22" s="2" t="s">
        <v>1</v>
      </c>
      <c r="C22" s="2" t="s">
        <v>2</v>
      </c>
      <c r="D22" s="2" t="s">
        <v>3</v>
      </c>
    </row>
    <row r="23" spans="1:4" ht="12.75">
      <c r="A23" s="2">
        <f>B14</f>
        <v>0.31</v>
      </c>
      <c r="B23" s="2">
        <f>B15</f>
        <v>840</v>
      </c>
      <c r="C23" s="2">
        <f>B16</f>
        <v>260.4</v>
      </c>
      <c r="D23" s="2">
        <f>B18</f>
        <v>0</v>
      </c>
    </row>
  </sheetData>
  <mergeCells count="3">
    <mergeCell ref="A3:B3"/>
    <mergeCell ref="A12:B12"/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C1"/>
    </sheetView>
  </sheetViews>
  <sheetFormatPr defaultColWidth="9.00390625" defaultRowHeight="12.75"/>
  <cols>
    <col min="1" max="1" width="23.25390625" style="0" customWidth="1"/>
    <col min="3" max="3" width="10.875" style="0" customWidth="1"/>
    <col min="4" max="4" width="11.75390625" style="0" customWidth="1"/>
    <col min="5" max="5" width="19.125" style="0" customWidth="1"/>
    <col min="7" max="7" width="11.125" style="0" customWidth="1"/>
    <col min="8" max="8" width="14.875" style="0" customWidth="1"/>
    <col min="9" max="9" width="11.25390625" style="0" customWidth="1"/>
    <col min="10" max="10" width="17.00390625" style="0" customWidth="1"/>
  </cols>
  <sheetData>
    <row r="1" spans="1:4" ht="12.75" customHeight="1">
      <c r="A1" s="19" t="s">
        <v>27</v>
      </c>
      <c r="B1" s="19"/>
      <c r="C1" s="19"/>
      <c r="D1" s="4"/>
    </row>
    <row r="3" spans="1:2" ht="12.75">
      <c r="A3" s="22" t="s">
        <v>16</v>
      </c>
      <c r="B3" s="22"/>
    </row>
    <row r="4" spans="1:2" ht="12.75">
      <c r="A4" s="7" t="s">
        <v>36</v>
      </c>
      <c r="B4" s="7">
        <v>20</v>
      </c>
    </row>
    <row r="5" spans="1:2" ht="12.75">
      <c r="A5" s="7" t="s">
        <v>28</v>
      </c>
      <c r="B5" s="7">
        <v>101.325</v>
      </c>
    </row>
    <row r="6" spans="1:2" ht="12.75">
      <c r="A6" s="7" t="s">
        <v>34</v>
      </c>
      <c r="B6" s="7">
        <v>0.01</v>
      </c>
    </row>
    <row r="7" spans="1:2" ht="12.75">
      <c r="A7" s="7"/>
      <c r="B7" s="7"/>
    </row>
    <row r="8" spans="1:2" ht="12.75">
      <c r="A8" s="7" t="s">
        <v>29</v>
      </c>
      <c r="B8" s="7">
        <f>273+B4</f>
        <v>293</v>
      </c>
    </row>
    <row r="9" spans="1:2" ht="12.75">
      <c r="A9" s="7" t="s">
        <v>30</v>
      </c>
      <c r="B9" s="7">
        <f>B5*1000</f>
        <v>101325</v>
      </c>
    </row>
    <row r="11" ht="12.75">
      <c r="A11" s="11" t="s">
        <v>38</v>
      </c>
    </row>
    <row r="12" ht="12.75">
      <c r="A12" s="6" t="s">
        <v>33</v>
      </c>
    </row>
    <row r="13" ht="12.75">
      <c r="A13" s="6" t="s">
        <v>35</v>
      </c>
    </row>
    <row r="14" ht="12.75">
      <c r="A14" s="6" t="s">
        <v>39</v>
      </c>
    </row>
    <row r="16" spans="2:10" ht="12.75">
      <c r="B16" s="22" t="s">
        <v>17</v>
      </c>
      <c r="C16" s="22"/>
      <c r="D16" s="22"/>
      <c r="E16" s="22"/>
      <c r="F16" s="22"/>
      <c r="G16" s="22"/>
      <c r="H16" s="22"/>
      <c r="I16" s="22"/>
      <c r="J16" s="22"/>
    </row>
    <row r="17" spans="2:10" ht="25.5" customHeight="1">
      <c r="B17" s="20" t="s">
        <v>20</v>
      </c>
      <c r="C17" s="20" t="s">
        <v>21</v>
      </c>
      <c r="D17" s="20"/>
      <c r="E17" s="21" t="s">
        <v>23</v>
      </c>
      <c r="F17" s="20" t="s">
        <v>37</v>
      </c>
      <c r="G17" s="20" t="s">
        <v>22</v>
      </c>
      <c r="H17" s="20"/>
      <c r="I17" s="20" t="s">
        <v>10</v>
      </c>
      <c r="J17" s="20" t="s">
        <v>25</v>
      </c>
    </row>
    <row r="18" spans="2:10" ht="25.5">
      <c r="B18" s="20"/>
      <c r="C18" s="6" t="s">
        <v>31</v>
      </c>
      <c r="D18" s="6" t="s">
        <v>32</v>
      </c>
      <c r="E18" s="21"/>
      <c r="F18" s="20"/>
      <c r="G18" s="6" t="s">
        <v>26</v>
      </c>
      <c r="H18" s="6" t="s">
        <v>24</v>
      </c>
      <c r="I18" s="20"/>
      <c r="J18" s="20"/>
    </row>
    <row r="19" spans="2:10" ht="12.75">
      <c r="B19" s="9">
        <v>1</v>
      </c>
      <c r="C19" s="10">
        <v>0.0002</v>
      </c>
      <c r="D19" s="8">
        <v>1</v>
      </c>
      <c r="E19" s="9">
        <v>20</v>
      </c>
      <c r="F19" s="9">
        <v>10</v>
      </c>
      <c r="G19" s="2">
        <f>((D19-C19)*1000)/(E19*F19)</f>
        <v>4.9990000000000006</v>
      </c>
      <c r="H19" s="2">
        <f>(3.5*100000*(D19-C19)*$B$8)/($B$9*E19*F19)</f>
        <v>5.059436960276338</v>
      </c>
      <c r="I19" s="2">
        <f>$B$6</f>
        <v>0.01</v>
      </c>
      <c r="J19" s="2">
        <f>H19/I19</f>
        <v>505.9436960276338</v>
      </c>
    </row>
    <row r="20" spans="2:10" ht="12.75">
      <c r="B20" s="9">
        <v>2</v>
      </c>
      <c r="C20" s="10">
        <v>0.0001</v>
      </c>
      <c r="D20" s="8">
        <v>3</v>
      </c>
      <c r="E20" s="9">
        <v>20</v>
      </c>
      <c r="F20" s="9">
        <v>10</v>
      </c>
      <c r="G20" s="2">
        <f>((D20-C20)*1000)/(E20*F20)</f>
        <v>14.999499999999998</v>
      </c>
      <c r="H20" s="2">
        <f>(3.5*100000*(D20-C20)*$B$8)/($B$9*E20*F20)</f>
        <v>15.180841105354059</v>
      </c>
      <c r="I20" s="2">
        <f>$B$6</f>
        <v>0.01</v>
      </c>
      <c r="J20" s="2">
        <f>H20/I20</f>
        <v>1518.084110535406</v>
      </c>
    </row>
    <row r="21" spans="2:10" ht="12.75">
      <c r="B21" s="9">
        <v>3</v>
      </c>
      <c r="C21" s="10">
        <v>0.00015</v>
      </c>
      <c r="D21" s="8">
        <v>1.5</v>
      </c>
      <c r="E21" s="9">
        <v>20</v>
      </c>
      <c r="F21" s="9">
        <v>10</v>
      </c>
      <c r="G21" s="2">
        <f>((D21-C21)*1000)/(E21*F21)</f>
        <v>7.49925</v>
      </c>
      <c r="H21" s="2">
        <f>(3.5*100000*(D21-C21)*$B$8)/($B$9*E21*F21)</f>
        <v>7.589914507772021</v>
      </c>
      <c r="I21" s="2">
        <f>$B$6</f>
        <v>0.01</v>
      </c>
      <c r="J21" s="2">
        <f>H21/I21</f>
        <v>758.9914507772021</v>
      </c>
    </row>
  </sheetData>
  <mergeCells count="10">
    <mergeCell ref="A1:C1"/>
    <mergeCell ref="C17:D17"/>
    <mergeCell ref="B17:B18"/>
    <mergeCell ref="E17:E18"/>
    <mergeCell ref="A3:B3"/>
    <mergeCell ref="B16:J16"/>
    <mergeCell ref="F17:F18"/>
    <mergeCell ref="G17:H17"/>
    <mergeCell ref="J17:J18"/>
    <mergeCell ref="I17:I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E3" sqref="E3"/>
    </sheetView>
  </sheetViews>
  <sheetFormatPr defaultColWidth="9.00390625" defaultRowHeight="12.75"/>
  <cols>
    <col min="3" max="3" width="22.375" style="0" customWidth="1"/>
    <col min="4" max="4" width="19.00390625" style="0" customWidth="1"/>
  </cols>
  <sheetData>
    <row r="1" spans="1:3" ht="12.75">
      <c r="A1" s="19" t="s">
        <v>67</v>
      </c>
      <c r="B1" s="19"/>
      <c r="C1" s="19"/>
    </row>
    <row r="10" spans="2:12" ht="24" customHeight="1">
      <c r="B10" s="20" t="s">
        <v>20</v>
      </c>
      <c r="C10" s="20" t="s">
        <v>40</v>
      </c>
      <c r="D10" s="20" t="s">
        <v>41</v>
      </c>
      <c r="E10" s="20" t="s">
        <v>42</v>
      </c>
      <c r="F10" s="20"/>
      <c r="G10" s="20"/>
      <c r="H10" s="20"/>
      <c r="I10" s="20"/>
      <c r="J10" s="20"/>
      <c r="K10" s="20"/>
      <c r="L10" s="20"/>
    </row>
    <row r="11" spans="2:12" ht="12.75">
      <c r="B11" s="20"/>
      <c r="C11" s="20"/>
      <c r="D11" s="20"/>
      <c r="E11" s="6">
        <v>63</v>
      </c>
      <c r="F11" s="6">
        <v>125</v>
      </c>
      <c r="G11" s="6">
        <v>250</v>
      </c>
      <c r="H11" s="6">
        <v>500</v>
      </c>
      <c r="I11" s="6">
        <v>1000</v>
      </c>
      <c r="J11" s="6">
        <v>2000</v>
      </c>
      <c r="K11" s="6">
        <v>4000</v>
      </c>
      <c r="L11" s="6">
        <v>8000</v>
      </c>
    </row>
    <row r="12" spans="2:12" ht="12.75">
      <c r="B12" s="13">
        <v>1</v>
      </c>
      <c r="C12" s="13" t="s">
        <v>43</v>
      </c>
      <c r="D12" s="13">
        <v>212</v>
      </c>
      <c r="E12" s="13">
        <v>210</v>
      </c>
      <c r="F12" s="13">
        <v>205</v>
      </c>
      <c r="G12" s="13">
        <v>200</v>
      </c>
      <c r="H12" s="13">
        <v>98</v>
      </c>
      <c r="I12" s="13">
        <v>110</v>
      </c>
      <c r="J12" s="13">
        <v>115</v>
      </c>
      <c r="K12" s="13">
        <v>116</v>
      </c>
      <c r="L12" s="13">
        <v>100</v>
      </c>
    </row>
    <row r="13" spans="2:12" ht="12.75">
      <c r="B13" s="13">
        <v>2</v>
      </c>
      <c r="C13" s="13" t="s">
        <v>44</v>
      </c>
      <c r="D13" s="13">
        <v>212</v>
      </c>
      <c r="E13" s="13">
        <v>80</v>
      </c>
      <c r="F13" s="13">
        <v>85</v>
      </c>
      <c r="G13" s="13">
        <v>72</v>
      </c>
      <c r="H13" s="13">
        <v>56</v>
      </c>
      <c r="I13" s="13">
        <v>70</v>
      </c>
      <c r="J13" s="13">
        <v>82</v>
      </c>
      <c r="K13" s="13">
        <v>64</v>
      </c>
      <c r="L13" s="13">
        <v>60</v>
      </c>
    </row>
    <row r="14" spans="2:12" ht="12.75">
      <c r="B14" s="13">
        <v>3</v>
      </c>
      <c r="C14" s="13" t="s">
        <v>45</v>
      </c>
      <c r="D14" s="13">
        <v>212</v>
      </c>
      <c r="E14" s="13">
        <v>201</v>
      </c>
      <c r="F14" s="13">
        <v>204</v>
      </c>
      <c r="G14" s="13">
        <v>207</v>
      </c>
      <c r="H14" s="13">
        <v>198</v>
      </c>
      <c r="I14" s="13">
        <v>180</v>
      </c>
      <c r="J14" s="13">
        <v>207</v>
      </c>
      <c r="K14" s="13">
        <v>206</v>
      </c>
      <c r="L14" s="13">
        <v>200</v>
      </c>
    </row>
    <row r="16" spans="2:12" ht="12.75">
      <c r="B16" s="23" t="s">
        <v>46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2:12" ht="12.75">
      <c r="B17" s="13">
        <v>1</v>
      </c>
      <c r="C17" s="13" t="s">
        <v>43</v>
      </c>
      <c r="D17" s="7"/>
      <c r="E17" s="18">
        <f aca="true" t="shared" si="0" ref="E17:L17">E12/$D$12</f>
        <v>0.9905660377358491</v>
      </c>
      <c r="F17" s="18">
        <f t="shared" si="0"/>
        <v>0.9669811320754716</v>
      </c>
      <c r="G17" s="18">
        <f t="shared" si="0"/>
        <v>0.9433962264150944</v>
      </c>
      <c r="H17" s="18">
        <f t="shared" si="0"/>
        <v>0.46226415094339623</v>
      </c>
      <c r="I17" s="18">
        <f t="shared" si="0"/>
        <v>0.5188679245283019</v>
      </c>
      <c r="J17" s="18">
        <f t="shared" si="0"/>
        <v>0.5424528301886793</v>
      </c>
      <c r="K17" s="18">
        <f t="shared" si="0"/>
        <v>0.5471698113207547</v>
      </c>
      <c r="L17" s="18">
        <f t="shared" si="0"/>
        <v>0.4716981132075472</v>
      </c>
    </row>
    <row r="18" spans="2:12" ht="12.75">
      <c r="B18" s="13">
        <v>2</v>
      </c>
      <c r="C18" s="13" t="s">
        <v>44</v>
      </c>
      <c r="D18" s="7"/>
      <c r="E18" s="18">
        <f aca="true" t="shared" si="1" ref="E18:L18">E13/$D$13</f>
        <v>0.37735849056603776</v>
      </c>
      <c r="F18" s="18">
        <f t="shared" si="1"/>
        <v>0.4009433962264151</v>
      </c>
      <c r="G18" s="18">
        <f t="shared" si="1"/>
        <v>0.33962264150943394</v>
      </c>
      <c r="H18" s="18">
        <f t="shared" si="1"/>
        <v>0.2641509433962264</v>
      </c>
      <c r="I18" s="18">
        <f t="shared" si="1"/>
        <v>0.330188679245283</v>
      </c>
      <c r="J18" s="18">
        <f t="shared" si="1"/>
        <v>0.3867924528301887</v>
      </c>
      <c r="K18" s="18">
        <f t="shared" si="1"/>
        <v>0.3018867924528302</v>
      </c>
      <c r="L18" s="18">
        <f t="shared" si="1"/>
        <v>0.2830188679245283</v>
      </c>
    </row>
    <row r="19" spans="2:12" ht="12.75">
      <c r="B19" s="13">
        <v>3</v>
      </c>
      <c r="C19" s="13" t="s">
        <v>45</v>
      </c>
      <c r="D19" s="7"/>
      <c r="E19" s="18">
        <f aca="true" t="shared" si="2" ref="E19:L19">E14/$D$14</f>
        <v>0.9481132075471698</v>
      </c>
      <c r="F19" s="18">
        <f t="shared" si="2"/>
        <v>0.9622641509433962</v>
      </c>
      <c r="G19" s="18">
        <f t="shared" si="2"/>
        <v>0.9764150943396226</v>
      </c>
      <c r="H19" s="18">
        <f t="shared" si="2"/>
        <v>0.9339622641509434</v>
      </c>
      <c r="I19" s="18">
        <f t="shared" si="2"/>
        <v>0.8490566037735849</v>
      </c>
      <c r="J19" s="18">
        <f t="shared" si="2"/>
        <v>0.9764150943396226</v>
      </c>
      <c r="K19" s="18">
        <f t="shared" si="2"/>
        <v>0.9716981132075472</v>
      </c>
      <c r="L19" s="18">
        <f t="shared" si="2"/>
        <v>0.9433962264150944</v>
      </c>
    </row>
    <row r="20" spans="2:12" ht="12.75">
      <c r="B20" s="26" t="s">
        <v>47</v>
      </c>
      <c r="C20" s="27"/>
      <c r="D20" s="27"/>
      <c r="E20" s="27"/>
      <c r="F20" s="27"/>
      <c r="G20" s="27"/>
      <c r="H20" s="27"/>
      <c r="I20" s="27"/>
      <c r="J20" s="27"/>
      <c r="K20" s="27"/>
      <c r="L20" s="28"/>
    </row>
    <row r="21" spans="2:12" ht="12.75">
      <c r="B21" s="13">
        <v>1</v>
      </c>
      <c r="C21" s="13" t="s">
        <v>43</v>
      </c>
      <c r="D21" s="7"/>
      <c r="E21" s="18">
        <f aca="true" t="shared" si="3" ref="E21:L23">1-E17</f>
        <v>0.009433962264150941</v>
      </c>
      <c r="F21" s="18">
        <f t="shared" si="3"/>
        <v>0.03301886792452835</v>
      </c>
      <c r="G21" s="18">
        <f t="shared" si="3"/>
        <v>0.05660377358490565</v>
      </c>
      <c r="H21" s="18">
        <f t="shared" si="3"/>
        <v>0.5377358490566038</v>
      </c>
      <c r="I21" s="18">
        <f t="shared" si="3"/>
        <v>0.4811320754716981</v>
      </c>
      <c r="J21" s="18">
        <f t="shared" si="3"/>
        <v>0.4575471698113207</v>
      </c>
      <c r="K21" s="18">
        <f t="shared" si="3"/>
        <v>0.4528301886792453</v>
      </c>
      <c r="L21" s="18">
        <f t="shared" si="3"/>
        <v>0.5283018867924528</v>
      </c>
    </row>
    <row r="22" spans="2:12" ht="12.75">
      <c r="B22" s="13">
        <v>2</v>
      </c>
      <c r="C22" s="13" t="s">
        <v>44</v>
      </c>
      <c r="D22" s="7"/>
      <c r="E22" s="18">
        <f t="shared" si="3"/>
        <v>0.6226415094339622</v>
      </c>
      <c r="F22" s="18">
        <f t="shared" si="3"/>
        <v>0.5990566037735849</v>
      </c>
      <c r="G22" s="18">
        <f t="shared" si="3"/>
        <v>0.6603773584905661</v>
      </c>
      <c r="H22" s="18">
        <f t="shared" si="3"/>
        <v>0.7358490566037736</v>
      </c>
      <c r="I22" s="18">
        <f t="shared" si="3"/>
        <v>0.6698113207547169</v>
      </c>
      <c r="J22" s="18">
        <f t="shared" si="3"/>
        <v>0.6132075471698113</v>
      </c>
      <c r="K22" s="18">
        <f t="shared" si="3"/>
        <v>0.6981132075471699</v>
      </c>
      <c r="L22" s="18">
        <f t="shared" si="3"/>
        <v>0.7169811320754718</v>
      </c>
    </row>
    <row r="23" spans="2:12" ht="12.75">
      <c r="B23" s="13">
        <v>3</v>
      </c>
      <c r="C23" s="13" t="s">
        <v>45</v>
      </c>
      <c r="D23" s="7"/>
      <c r="E23" s="18">
        <f t="shared" si="3"/>
        <v>0.05188679245283023</v>
      </c>
      <c r="F23" s="18">
        <f t="shared" si="3"/>
        <v>0.037735849056603765</v>
      </c>
      <c r="G23" s="18">
        <f t="shared" si="3"/>
        <v>0.02358490566037741</v>
      </c>
      <c r="H23" s="18">
        <f t="shared" si="3"/>
        <v>0.06603773584905659</v>
      </c>
      <c r="I23" s="18">
        <f t="shared" si="3"/>
        <v>0.15094339622641506</v>
      </c>
      <c r="J23" s="18">
        <f t="shared" si="3"/>
        <v>0.02358490566037741</v>
      </c>
      <c r="K23" s="18">
        <f t="shared" si="3"/>
        <v>0.028301886792452824</v>
      </c>
      <c r="L23" s="18">
        <f t="shared" si="3"/>
        <v>0.05660377358490565</v>
      </c>
    </row>
    <row r="26" spans="5:12" ht="12.75">
      <c r="E26" s="12"/>
      <c r="F26" s="12"/>
      <c r="G26" s="12"/>
      <c r="H26" s="12"/>
      <c r="I26" s="12"/>
      <c r="J26" s="12"/>
      <c r="K26" s="12"/>
      <c r="L26" s="12"/>
    </row>
    <row r="27" spans="5:12" ht="12.75">
      <c r="E27" s="12"/>
      <c r="F27" s="12"/>
      <c r="G27" s="12"/>
      <c r="H27" s="12"/>
      <c r="I27" s="12"/>
      <c r="J27" s="12"/>
      <c r="K27" s="12"/>
      <c r="L27" s="12"/>
    </row>
    <row r="28" spans="5:12" ht="12.75">
      <c r="E28" s="12"/>
      <c r="F28" s="12"/>
      <c r="G28" s="12"/>
      <c r="H28" s="12"/>
      <c r="I28" s="12"/>
      <c r="J28" s="12"/>
      <c r="K28" s="12"/>
      <c r="L28" s="12"/>
    </row>
    <row r="29" spans="5:12" ht="12.75">
      <c r="E29" s="12"/>
      <c r="F29" s="12"/>
      <c r="G29" s="12"/>
      <c r="H29" s="12"/>
      <c r="I29" s="12"/>
      <c r="J29" s="12"/>
      <c r="K29" s="12"/>
      <c r="L29" s="12"/>
    </row>
    <row r="30" spans="5:12" ht="12.75">
      <c r="E30" s="12"/>
      <c r="F30" s="12"/>
      <c r="G30" s="12"/>
      <c r="H30" s="12"/>
      <c r="I30" s="12"/>
      <c r="J30" s="12"/>
      <c r="K30" s="12"/>
      <c r="L30" s="12"/>
    </row>
  </sheetData>
  <mergeCells count="7">
    <mergeCell ref="B16:L16"/>
    <mergeCell ref="B20:L20"/>
    <mergeCell ref="A1:C1"/>
    <mergeCell ref="E10:L10"/>
    <mergeCell ref="C10:C11"/>
    <mergeCell ref="D10:D11"/>
    <mergeCell ref="B10:B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32.75390625" style="0" customWidth="1"/>
    <col min="2" max="2" width="9.00390625" style="0" customWidth="1"/>
    <col min="3" max="3" width="14.625" style="0" customWidth="1"/>
    <col min="4" max="5" width="13.00390625" style="0" customWidth="1"/>
  </cols>
  <sheetData>
    <row r="1" spans="1:2" ht="12.75">
      <c r="A1" s="29" t="s">
        <v>48</v>
      </c>
      <c r="B1" s="29"/>
    </row>
    <row r="2" ht="12.75">
      <c r="A2" s="15"/>
    </row>
    <row r="3" ht="12.75">
      <c r="A3" s="15"/>
    </row>
    <row r="4" spans="1:2" ht="12.75">
      <c r="A4" s="29" t="s">
        <v>16</v>
      </c>
      <c r="B4" s="29"/>
    </row>
    <row r="5" spans="1:5" ht="25.5">
      <c r="A5" s="6" t="s">
        <v>49</v>
      </c>
      <c r="B5" s="6">
        <v>510</v>
      </c>
      <c r="C5" s="15"/>
      <c r="D5" s="15"/>
      <c r="E5" s="15"/>
    </row>
    <row r="6" spans="1:5" ht="25.5">
      <c r="A6" s="6" t="s">
        <v>50</v>
      </c>
      <c r="B6" s="6">
        <v>34.3</v>
      </c>
      <c r="C6" s="15"/>
      <c r="D6" s="15"/>
      <c r="E6" s="15"/>
    </row>
    <row r="7" spans="1:5" ht="25.5">
      <c r="A7" s="6" t="s">
        <v>51</v>
      </c>
      <c r="B7" s="6">
        <v>9.8</v>
      </c>
      <c r="C7" s="15"/>
      <c r="D7" s="15"/>
      <c r="E7" s="15"/>
    </row>
    <row r="8" spans="1:6" ht="12.75">
      <c r="A8" s="6" t="s">
        <v>52</v>
      </c>
      <c r="B8" s="6">
        <v>4</v>
      </c>
      <c r="C8" s="15"/>
      <c r="D8" s="15"/>
      <c r="E8" s="15"/>
      <c r="F8" s="15"/>
    </row>
    <row r="9" spans="1:5" ht="12.75">
      <c r="A9" s="6" t="s">
        <v>53</v>
      </c>
      <c r="B9" s="6">
        <v>6.5</v>
      </c>
      <c r="C9" s="15"/>
      <c r="D9" s="15"/>
      <c r="E9" s="15"/>
    </row>
    <row r="10" spans="1:5" ht="25.5">
      <c r="A10" s="6" t="s">
        <v>54</v>
      </c>
      <c r="B10" s="6">
        <v>0.02</v>
      </c>
      <c r="C10" s="15"/>
      <c r="D10" s="15"/>
      <c r="E10" s="15"/>
    </row>
    <row r="11" spans="1:5" ht="12.75">
      <c r="A11" s="16"/>
      <c r="B11" s="16"/>
      <c r="C11" s="15"/>
      <c r="D11" s="15"/>
      <c r="E11" s="15"/>
    </row>
    <row r="12" spans="1:5" ht="12.75">
      <c r="A12" s="29" t="s">
        <v>17</v>
      </c>
      <c r="B12" s="29"/>
      <c r="C12" s="15"/>
      <c r="D12" s="15"/>
      <c r="E12" s="15"/>
    </row>
    <row r="13" spans="1:5" ht="38.25">
      <c r="A13" s="6" t="s">
        <v>55</v>
      </c>
      <c r="B13" s="17">
        <f>((B9*B7)/(B8*B6))^0.5</f>
        <v>0.681385143869247</v>
      </c>
      <c r="C13" s="15"/>
      <c r="D13" s="15"/>
      <c r="E13" s="15"/>
    </row>
    <row r="14" spans="1:5" ht="25.5">
      <c r="A14" s="6" t="s">
        <v>56</v>
      </c>
      <c r="B14" s="17">
        <f>(B5*B13)/(B8*B10)</f>
        <v>4343.830292166449</v>
      </c>
      <c r="C14" s="15"/>
      <c r="D14" s="15"/>
      <c r="E14" s="15"/>
    </row>
    <row r="15" spans="1:5" ht="25.5">
      <c r="A15" s="6" t="s">
        <v>57</v>
      </c>
      <c r="B15" s="17">
        <f>(B14/(4*B7*B9))^0.5</f>
        <v>4.128922326320925</v>
      </c>
      <c r="C15" s="15"/>
      <c r="D15" s="15"/>
      <c r="E15" s="15"/>
    </row>
    <row r="16" spans="1:2" ht="12.75">
      <c r="A16" s="15"/>
      <c r="B16" s="15"/>
    </row>
    <row r="17" spans="1:5" ht="12.75">
      <c r="A17" s="15"/>
      <c r="B17" s="15"/>
      <c r="C17" s="29" t="s">
        <v>58</v>
      </c>
      <c r="D17" s="29"/>
      <c r="E17" s="29"/>
    </row>
    <row r="18" spans="1:5" ht="12.75">
      <c r="A18" s="15"/>
      <c r="B18" s="15"/>
      <c r="C18" s="6">
        <f>(C21^2/$B$15^2)-1</f>
        <v>14.016424586759738</v>
      </c>
      <c r="D18" s="6">
        <f>(D21^2/$B$15^2)-1</f>
        <v>57.20330975082949</v>
      </c>
      <c r="E18" s="6">
        <f>(E21^2/$B$15^2)-1</f>
        <v>231.81323900331796</v>
      </c>
    </row>
    <row r="20" spans="1:5" ht="12.75">
      <c r="A20" s="29" t="s">
        <v>59</v>
      </c>
      <c r="B20" s="29" t="s">
        <v>60</v>
      </c>
      <c r="C20" s="29" t="s">
        <v>61</v>
      </c>
      <c r="D20" s="29"/>
      <c r="E20" s="29"/>
    </row>
    <row r="21" spans="1:5" ht="12.75">
      <c r="A21" s="29"/>
      <c r="B21" s="29"/>
      <c r="C21" s="14">
        <v>16</v>
      </c>
      <c r="D21" s="14">
        <v>31.5</v>
      </c>
      <c r="E21" s="14">
        <v>63</v>
      </c>
    </row>
    <row r="22" spans="1:5" ht="25.5">
      <c r="A22" s="6" t="s">
        <v>62</v>
      </c>
      <c r="B22" s="6">
        <v>98</v>
      </c>
      <c r="C22" s="6">
        <v>96</v>
      </c>
      <c r="D22" s="6">
        <v>94</v>
      </c>
      <c r="E22" s="6">
        <v>93</v>
      </c>
    </row>
    <row r="23" spans="1:5" ht="25.5">
      <c r="A23" s="6" t="s">
        <v>63</v>
      </c>
      <c r="B23" s="6" t="s">
        <v>64</v>
      </c>
      <c r="C23" s="6">
        <v>92</v>
      </c>
      <c r="D23" s="6">
        <v>92</v>
      </c>
      <c r="E23" s="6">
        <v>92</v>
      </c>
    </row>
    <row r="24" spans="1:5" ht="25.5">
      <c r="A24" s="6" t="s">
        <v>65</v>
      </c>
      <c r="B24" s="6"/>
      <c r="C24" s="6">
        <f>C23-C22</f>
        <v>-4</v>
      </c>
      <c r="D24" s="6">
        <f>D23-D22</f>
        <v>-2</v>
      </c>
      <c r="E24" s="6">
        <f>E23-E22</f>
        <v>-1</v>
      </c>
    </row>
    <row r="25" spans="1:5" ht="25.5">
      <c r="A25" s="6" t="s">
        <v>66</v>
      </c>
      <c r="B25" s="6"/>
      <c r="C25" s="17">
        <f>20*LOG10(C18)</f>
        <v>22.93274489419408</v>
      </c>
      <c r="D25" s="17">
        <f>20*LOG10(D18)</f>
        <v>35.14842315101334</v>
      </c>
      <c r="E25" s="17">
        <f>20*LOG10(E18)</f>
        <v>47.30276470346624</v>
      </c>
    </row>
    <row r="26" spans="1:5" ht="12.75">
      <c r="A26" s="15"/>
      <c r="B26" s="15"/>
      <c r="C26" s="15"/>
      <c r="D26" s="15"/>
      <c r="E26" s="15"/>
    </row>
    <row r="27" spans="1:5" ht="12.75">
      <c r="A27" s="15"/>
      <c r="B27" s="15"/>
      <c r="C27" s="15"/>
      <c r="D27" s="15"/>
      <c r="E27" s="15"/>
    </row>
  </sheetData>
  <mergeCells count="7">
    <mergeCell ref="A20:A21"/>
    <mergeCell ref="B20:B21"/>
    <mergeCell ref="C20:E20"/>
    <mergeCell ref="A1:B1"/>
    <mergeCell ref="A4:B4"/>
    <mergeCell ref="A12:B12"/>
    <mergeCell ref="C17:E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2007-12-06T17:10:23Z</dcterms:created>
  <dcterms:modified xsi:type="dcterms:W3CDTF">2007-12-13T14:42:22Z</dcterms:modified>
  <cp:category/>
  <cp:version/>
  <cp:contentType/>
  <cp:contentStatus/>
</cp:coreProperties>
</file>